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anilodigenova\Documents\Aca\Papers\2013_Di Genova et al._ JVGR_Pantelleria\"/>
    </mc:Choice>
  </mc:AlternateContent>
  <bookViews>
    <workbookView xWindow="0" yWindow="0" windowWidth="28800" windowHeight="12435" tabRatio="500"/>
  </bookViews>
  <sheets>
    <sheet name="Peralkaline viscosity model" sheetId="2" r:id="rId1"/>
    <sheet name="Sheet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24" i="2" l="1"/>
  <c r="E25" i="2"/>
  <c r="E26" i="2"/>
  <c r="E27" i="2"/>
  <c r="E23" i="2"/>
  <c r="C9" i="2"/>
  <c r="C25" i="2"/>
  <c r="C24" i="2"/>
  <c r="B23" i="2"/>
  <c r="C15" i="2"/>
  <c r="C18" i="2"/>
  <c r="D10" i="2" s="1"/>
  <c r="D12" i="2" l="1"/>
  <c r="D9" i="2"/>
  <c r="D11" i="2"/>
  <c r="D13" i="2"/>
  <c r="D16" i="2"/>
  <c r="D7" i="2"/>
  <c r="D14" i="2"/>
  <c r="D8" i="2"/>
  <c r="D15" i="2"/>
  <c r="D6" i="2"/>
  <c r="C26" i="2"/>
  <c r="E19" i="2" l="1"/>
  <c r="D18" i="2"/>
  <c r="C27" i="2"/>
  <c r="E9" i="2" l="1"/>
  <c r="E8" i="2"/>
  <c r="E7" i="2"/>
  <c r="E12" i="2"/>
  <c r="E14" i="2"/>
  <c r="E11" i="2"/>
  <c r="E6" i="2"/>
  <c r="E15" i="2"/>
  <c r="E13" i="2"/>
  <c r="E16" i="2"/>
  <c r="E10" i="2"/>
  <c r="E18" i="2" l="1"/>
  <c r="B24" i="2"/>
  <c r="B26" i="2"/>
  <c r="B25" i="2" s="1"/>
  <c r="B27" i="2" l="1"/>
</calcChain>
</file>

<file path=xl/sharedStrings.xml><?xml version="1.0" encoding="utf-8"?>
<sst xmlns="http://schemas.openxmlformats.org/spreadsheetml/2006/main" count="46" uniqueCount="44">
  <si>
    <t>Molec. Wt.</t>
  </si>
  <si>
    <t>A</t>
  </si>
  <si>
    <t>FeO(T)</t>
  </si>
  <si>
    <t>MnO</t>
  </si>
  <si>
    <t>MgO</t>
  </si>
  <si>
    <t>CaO</t>
  </si>
  <si>
    <t>Total</t>
  </si>
  <si>
    <t>GFW.</t>
  </si>
  <si>
    <t>B</t>
  </si>
  <si>
    <t>C</t>
  </si>
  <si>
    <t xml:space="preserve"> </t>
  </si>
  <si>
    <t>INPUT</t>
  </si>
  <si>
    <t>Constant</t>
  </si>
  <si>
    <t>Oxide</t>
  </si>
  <si>
    <t>Normalize</t>
  </si>
  <si>
    <t xml:space="preserve">Mol. % </t>
  </si>
  <si>
    <t>MODEL COEFFICIENTS</t>
  </si>
  <si>
    <t>Predicted Model Values</t>
  </si>
  <si>
    <t>Tg(K)</t>
  </si>
  <si>
    <r>
      <t>SiO</t>
    </r>
    <r>
      <rPr>
        <vertAlign val="subscript"/>
        <sz val="12"/>
        <rFont val="Verdana"/>
        <family val="2"/>
      </rPr>
      <t>2</t>
    </r>
  </si>
  <si>
    <r>
      <t>TiO</t>
    </r>
    <r>
      <rPr>
        <vertAlign val="subscript"/>
        <sz val="12"/>
        <rFont val="Verdana"/>
        <family val="2"/>
      </rPr>
      <t>2</t>
    </r>
  </si>
  <si>
    <r>
      <t>Al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O</t>
    </r>
    <r>
      <rPr>
        <vertAlign val="subscript"/>
        <sz val="12"/>
        <rFont val="Verdana"/>
        <family val="2"/>
      </rPr>
      <t>3</t>
    </r>
  </si>
  <si>
    <r>
      <t>Na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O</t>
    </r>
  </si>
  <si>
    <r>
      <t>K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O</t>
    </r>
  </si>
  <si>
    <r>
      <t>P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O</t>
    </r>
    <r>
      <rPr>
        <vertAlign val="subscript"/>
        <sz val="12"/>
        <rFont val="Verdana"/>
        <family val="2"/>
      </rPr>
      <t>5</t>
    </r>
  </si>
  <si>
    <r>
      <t>H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O</t>
    </r>
  </si>
  <si>
    <t>(Wt. %)</t>
  </si>
  <si>
    <t>Oxide Basis</t>
  </si>
  <si>
    <r>
      <t>T(</t>
    </r>
    <r>
      <rPr>
        <b/>
        <vertAlign val="superscript"/>
        <sz val="12"/>
        <rFont val="Verdana"/>
        <family val="2"/>
      </rPr>
      <t>o</t>
    </r>
    <r>
      <rPr>
        <b/>
        <sz val="12"/>
        <rFont val="Verdana"/>
        <family val="2"/>
      </rPr>
      <t>C)</t>
    </r>
  </si>
  <si>
    <t>T(K)</t>
  </si>
  <si>
    <t>log η</t>
  </si>
  <si>
    <t>(Pa s)</t>
  </si>
  <si>
    <t>Citation: D. Di Genova et al., 2013. The rheology of peralkaline rhyolites from Pantelleria Island. JVGR 249, 201–216.</t>
  </si>
  <si>
    <t>AEX</t>
  </si>
  <si>
    <t>Input</t>
  </si>
  <si>
    <t>Calculated parameters</t>
  </si>
  <si>
    <t>Constants parameters</t>
  </si>
  <si>
    <t>Legend</t>
  </si>
  <si>
    <t>MODEL FOR VISCOSITY OF PANTELLERITIC MELTS</t>
  </si>
  <si>
    <r>
      <t xml:space="preserve">log </t>
    </r>
    <r>
      <rPr>
        <sz val="9"/>
        <rFont val="Symbol"/>
        <family val="1"/>
        <charset val="2"/>
      </rPr>
      <t>h</t>
    </r>
    <r>
      <rPr>
        <sz val="9"/>
        <rFont val="Verdana"/>
        <family val="2"/>
      </rPr>
      <t xml:space="preserve"> (Pa s)=A+(B3+B4*log(1+H</t>
    </r>
    <r>
      <rPr>
        <vertAlign val="subscript"/>
        <sz val="9"/>
        <rFont val="Verdana"/>
        <family val="2"/>
      </rPr>
      <t>2</t>
    </r>
    <r>
      <rPr>
        <sz val="9"/>
        <rFont val="Verdana"/>
        <family val="2"/>
      </rPr>
      <t>O))/[T(K)-((C3+C4*log(1+H2O))]</t>
    </r>
  </si>
  <si>
    <t>B3</t>
  </si>
  <si>
    <t>B4</t>
  </si>
  <si>
    <t>C3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</si>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</sst>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Verdana"/>
    </font>
    <font>
      <sz val="12"/>
      <name val="Verdana"/>
      <family val="2"/>
    </font>
    <font>
      <i/>
      <sz val="12"/>
      <name val="Verdana"/>
      <family val="2"/>
    </font>
    <font>
      <b/>
      <i/>
      <sz val="12"/>
      <name val="Verdana"/>
      <family val="2"/>
    </font>
    <font>
      <sz val="12"/>
      <name val="Thorndale"/>
      <family val="2"/>
    </font>
    <font>
      <vertAlign val="subscript"/>
      <sz val="12"/>
      <name val="Verdana"/>
      <family val="2"/>
    </font>
    <font>
      <b/>
      <sz val="12"/>
      <name val="Verdana"/>
      <family val="2"/>
    </font>
    <font>
      <b/>
      <vertAlign val="superscript"/>
      <sz val="12"/>
      <name val="Verdana"/>
      <family val="2"/>
    </font>
    <font>
      <b/>
      <sz val="12"/>
      <name val="Arial"/>
      <family val="2"/>
    </font>
    <font>
      <sz val="10"/>
      <name val="Verdana"/>
      <family val="2"/>
    </font>
    <font>
      <sz val="11.5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sz val="9"/>
      <name val="Verdana"/>
      <family val="2"/>
    </font>
    <font>
      <vertAlign val="subscript"/>
      <sz val="9"/>
      <name val="Verdana"/>
      <family val="2"/>
    </font>
    <font>
      <sz val="9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9" fillId="0" borderId="0" xfId="0" applyFont="1"/>
    <xf numFmtId="2" fontId="4" fillId="4" borderId="0" xfId="0" applyNumberFormat="1" applyFont="1" applyFill="1" applyBorder="1" applyAlignment="1">
      <alignment horizontal="center" vertical="top" wrapText="1"/>
    </xf>
    <xf numFmtId="2" fontId="1" fillId="4" borderId="0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3" fillId="5" borderId="7" xfId="0" applyFont="1" applyFill="1" applyBorder="1"/>
    <xf numFmtId="2" fontId="3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2" fontId="8" fillId="5" borderId="6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" fillId="4" borderId="13" xfId="0" applyFont="1" applyFill="1" applyBorder="1"/>
    <xf numFmtId="0" fontId="1" fillId="5" borderId="13" xfId="0" applyFont="1" applyFill="1" applyBorder="1"/>
    <xf numFmtId="0" fontId="2" fillId="3" borderId="19" xfId="0" applyFont="1" applyFill="1" applyBorder="1" applyAlignment="1">
      <alignment horizontal="left"/>
    </xf>
    <xf numFmtId="0" fontId="2" fillId="3" borderId="18" xfId="0" applyFont="1" applyFill="1" applyBorder="1" applyAlignment="1"/>
    <xf numFmtId="0" fontId="0" fillId="0" borderId="0" xfId="0" applyFill="1" applyBorder="1" applyAlignment="1"/>
    <xf numFmtId="2" fontId="3" fillId="3" borderId="4" xfId="0" applyNumberFormat="1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1" fillId="3" borderId="7" xfId="0" applyNumberFormat="1" applyFont="1" applyFill="1" applyBorder="1"/>
    <xf numFmtId="2" fontId="1" fillId="3" borderId="0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2" fontId="1" fillId="3" borderId="8" xfId="0" applyNumberFormat="1" applyFont="1" applyFill="1" applyBorder="1"/>
    <xf numFmtId="2" fontId="0" fillId="3" borderId="1" xfId="0" applyNumberFormat="1" applyFill="1" applyBorder="1"/>
    <xf numFmtId="2" fontId="1" fillId="4" borderId="1" xfId="0" applyNumberFormat="1" applyFont="1" applyFill="1" applyBorder="1"/>
    <xf numFmtId="2" fontId="3" fillId="3" borderId="1" xfId="0" applyNumberFormat="1" applyFont="1" applyFill="1" applyBorder="1"/>
    <xf numFmtId="2" fontId="3" fillId="3" borderId="9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left" vertical="top"/>
    </xf>
    <xf numFmtId="2" fontId="3" fillId="3" borderId="12" xfId="0" applyNumberFormat="1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2" fontId="6" fillId="4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3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0" borderId="18" xfId="0" applyFont="1" applyFill="1" applyBorder="1" applyAlignment="1">
      <alignment horizontal="right"/>
    </xf>
    <xf numFmtId="0" fontId="13" fillId="3" borderId="17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1" fillId="6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3" fillId="5" borderId="8" xfId="0" applyFont="1" applyFill="1" applyBorder="1"/>
    <xf numFmtId="2" fontId="3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2" fontId="8" fillId="5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lodigenova/Dropbox/Yellowstone/glasscompositioncalculation-Dani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% input"/>
      <sheetName val="Procedure synthetic analogues"/>
      <sheetName val="Compositions to cook"/>
      <sheetName val="Y12"/>
      <sheetName val="Y18"/>
      <sheetName val="Y22a"/>
      <sheetName val="Y27"/>
      <sheetName val="Di Genova 2013_Peralkaline"/>
      <sheetName val="Weiser, ID"/>
      <sheetName val="Analytical protocol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7"/>
  <sheetViews>
    <sheetView tabSelected="1" zoomScale="90" zoomScaleNormal="90" workbookViewId="0">
      <selection activeCell="C39" sqref="C39"/>
    </sheetView>
  </sheetViews>
  <sheetFormatPr defaultColWidth="11" defaultRowHeight="12.75"/>
  <cols>
    <col min="8" max="8" width="13" customWidth="1"/>
  </cols>
  <sheetData>
    <row r="1" spans="1:11" ht="24.75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14.25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12"/>
    </row>
    <row r="3" spans="1:11" ht="15.75" thickBot="1">
      <c r="A3" s="1"/>
      <c r="B3" s="1" t="s">
        <v>10</v>
      </c>
      <c r="C3" s="1"/>
      <c r="D3" s="1"/>
      <c r="E3" s="1"/>
      <c r="F3" s="1"/>
    </row>
    <row r="4" spans="1:11" ht="15">
      <c r="A4" s="46" t="s">
        <v>13</v>
      </c>
      <c r="B4" s="18" t="s">
        <v>12</v>
      </c>
      <c r="C4" s="19" t="s">
        <v>11</v>
      </c>
      <c r="D4" s="18" t="s">
        <v>14</v>
      </c>
      <c r="E4" s="20" t="s">
        <v>15</v>
      </c>
      <c r="F4" s="1"/>
      <c r="G4" s="47" t="s">
        <v>37</v>
      </c>
      <c r="H4" s="36"/>
      <c r="I4" s="37"/>
    </row>
    <row r="5" spans="1:11" ht="15">
      <c r="A5" s="45"/>
      <c r="B5" s="21" t="s">
        <v>0</v>
      </c>
      <c r="C5" s="22" t="s">
        <v>26</v>
      </c>
      <c r="D5" s="21" t="s">
        <v>26</v>
      </c>
      <c r="E5" s="23" t="s">
        <v>27</v>
      </c>
      <c r="F5" s="1"/>
      <c r="G5" s="2"/>
      <c r="H5" s="48" t="s">
        <v>36</v>
      </c>
      <c r="I5" s="15"/>
    </row>
    <row r="6" spans="1:11" ht="18">
      <c r="A6" s="24" t="s">
        <v>19</v>
      </c>
      <c r="B6" s="25">
        <v>60.085000000000001</v>
      </c>
      <c r="C6" s="4">
        <v>69.209999999999994</v>
      </c>
      <c r="D6" s="25">
        <f t="shared" ref="D6:D16" si="0">(C6/$C$18)*100</f>
        <v>69.635529546770968</v>
      </c>
      <c r="E6" s="26">
        <f t="shared" ref="E6:E16" si="1">$E$19*D6/$B6</f>
        <v>74.951028974172971</v>
      </c>
      <c r="F6" s="1"/>
      <c r="G6" s="13"/>
      <c r="H6" s="48" t="s">
        <v>34</v>
      </c>
      <c r="I6" s="15"/>
    </row>
    <row r="7" spans="1:11" ht="18">
      <c r="A7" s="24" t="s">
        <v>20</v>
      </c>
      <c r="B7" s="25">
        <v>79.88</v>
      </c>
      <c r="C7" s="4">
        <v>0.5</v>
      </c>
      <c r="D7" s="25">
        <f t="shared" si="0"/>
        <v>0.5030741912062634</v>
      </c>
      <c r="E7" s="26">
        <f t="shared" si="1"/>
        <v>0.40729282913616777</v>
      </c>
      <c r="F7" s="1"/>
      <c r="G7" s="14"/>
      <c r="H7" s="49" t="s">
        <v>35</v>
      </c>
      <c r="I7" s="16"/>
    </row>
    <row r="8" spans="1:11" ht="18">
      <c r="A8" s="24" t="s">
        <v>21</v>
      </c>
      <c r="B8" s="25">
        <v>101.96</v>
      </c>
      <c r="C8" s="4">
        <v>9.18</v>
      </c>
      <c r="D8" s="25">
        <f t="shared" si="0"/>
        <v>9.2364421505469938</v>
      </c>
      <c r="E8" s="26">
        <f t="shared" si="1"/>
        <v>5.8585166719698929</v>
      </c>
      <c r="F8" s="1"/>
    </row>
    <row r="9" spans="1:11" ht="15">
      <c r="A9" s="24" t="s">
        <v>2</v>
      </c>
      <c r="B9" s="25">
        <v>71.849999999999994</v>
      </c>
      <c r="C9" s="4">
        <f>5.46/1.11+3.71</f>
        <v>8.6289189189189184</v>
      </c>
      <c r="D9" s="25">
        <f t="shared" si="0"/>
        <v>8.6819728122391187</v>
      </c>
      <c r="E9" s="26">
        <f t="shared" si="1"/>
        <v>7.8145582266940092</v>
      </c>
      <c r="F9" s="1"/>
      <c r="J9" s="17"/>
    </row>
    <row r="10" spans="1:11" ht="15">
      <c r="A10" s="24" t="s">
        <v>3</v>
      </c>
      <c r="B10" s="25">
        <v>70.94</v>
      </c>
      <c r="C10" s="4">
        <v>0.32</v>
      </c>
      <c r="D10" s="25">
        <f t="shared" si="0"/>
        <v>0.32196748237200856</v>
      </c>
      <c r="E10" s="26">
        <f t="shared" si="1"/>
        <v>0.29351723657307766</v>
      </c>
      <c r="F10" s="1"/>
      <c r="G10" s="42" t="s">
        <v>16</v>
      </c>
      <c r="H10" s="43"/>
      <c r="I10" s="43"/>
      <c r="J10" s="43"/>
      <c r="K10" s="44"/>
    </row>
    <row r="11" spans="1:11" ht="15">
      <c r="A11" s="24" t="s">
        <v>4</v>
      </c>
      <c r="B11" s="25">
        <v>40.299999999999997</v>
      </c>
      <c r="C11" s="4">
        <v>0.08</v>
      </c>
      <c r="D11" s="25">
        <f t="shared" si="0"/>
        <v>8.0491870593002141E-2</v>
      </c>
      <c r="E11" s="26">
        <f t="shared" si="1"/>
        <v>0.12916943401050948</v>
      </c>
      <c r="F11" s="1"/>
      <c r="G11" s="60" t="s">
        <v>39</v>
      </c>
      <c r="H11" s="61"/>
      <c r="I11" s="61"/>
      <c r="J11" s="61"/>
      <c r="K11" s="62"/>
    </row>
    <row r="12" spans="1:11" ht="15">
      <c r="A12" s="24" t="s">
        <v>5</v>
      </c>
      <c r="B12" s="25">
        <v>56.08</v>
      </c>
      <c r="C12" s="4">
        <v>0.6</v>
      </c>
      <c r="D12" s="25">
        <f t="shared" si="0"/>
        <v>0.60368902944751601</v>
      </c>
      <c r="E12" s="26">
        <f t="shared" si="1"/>
        <v>0.69617441921677048</v>
      </c>
      <c r="F12" s="1"/>
      <c r="G12" s="64" t="s">
        <v>1</v>
      </c>
      <c r="H12" s="65" t="s">
        <v>40</v>
      </c>
      <c r="I12" s="65" t="s">
        <v>41</v>
      </c>
      <c r="J12" s="65" t="s">
        <v>42</v>
      </c>
      <c r="K12" s="66" t="s">
        <v>43</v>
      </c>
    </row>
    <row r="13" spans="1:11" ht="18">
      <c r="A13" s="24" t="s">
        <v>22</v>
      </c>
      <c r="B13" s="25">
        <v>61.98</v>
      </c>
      <c r="C13" s="4">
        <v>6.52</v>
      </c>
      <c r="D13" s="25">
        <f t="shared" si="0"/>
        <v>6.5600874533296745</v>
      </c>
      <c r="E13" s="26">
        <f t="shared" si="1"/>
        <v>6.8449588179383332</v>
      </c>
      <c r="F13" s="1"/>
      <c r="G13" s="58">
        <v>-4.55</v>
      </c>
      <c r="H13" s="57">
        <v>10528.64</v>
      </c>
      <c r="I13" s="57">
        <v>-4672.21</v>
      </c>
      <c r="J13" s="57">
        <v>172.27</v>
      </c>
      <c r="K13" s="59">
        <v>89.75</v>
      </c>
    </row>
    <row r="14" spans="1:11" ht="18">
      <c r="A14" s="24" t="s">
        <v>23</v>
      </c>
      <c r="B14" s="25">
        <v>94.2</v>
      </c>
      <c r="C14" s="4">
        <v>4.3499999999999996</v>
      </c>
      <c r="D14" s="25">
        <f t="shared" si="0"/>
        <v>4.3767454634944905</v>
      </c>
      <c r="E14" s="26">
        <f t="shared" si="1"/>
        <v>3.0047833902882641</v>
      </c>
      <c r="F14" s="1"/>
      <c r="G14" s="50"/>
      <c r="H14" s="51"/>
      <c r="I14" s="52"/>
      <c r="J14" s="52"/>
      <c r="K14" s="53"/>
    </row>
    <row r="15" spans="1:11" ht="18">
      <c r="A15" s="24" t="s">
        <v>24</v>
      </c>
      <c r="B15" s="25">
        <v>141.94</v>
      </c>
      <c r="C15" s="4">
        <f>[1]Y27!C16</f>
        <v>0</v>
      </c>
      <c r="D15" s="25">
        <f t="shared" si="0"/>
        <v>0</v>
      </c>
      <c r="E15" s="26">
        <f t="shared" si="1"/>
        <v>0</v>
      </c>
      <c r="F15" s="1"/>
    </row>
    <row r="16" spans="1:11" ht="18">
      <c r="A16" s="24" t="s">
        <v>25</v>
      </c>
      <c r="B16" s="25">
        <v>18.001000000000001</v>
      </c>
      <c r="C16" s="4">
        <v>0</v>
      </c>
      <c r="D16" s="25">
        <f t="shared" si="0"/>
        <v>0</v>
      </c>
      <c r="E16" s="26">
        <f t="shared" si="1"/>
        <v>0</v>
      </c>
      <c r="F16" s="1"/>
    </row>
    <row r="17" spans="1:10" ht="15">
      <c r="A17" s="24"/>
      <c r="B17" s="25"/>
      <c r="C17" s="5"/>
      <c r="D17" s="25"/>
      <c r="E17" s="26"/>
      <c r="F17" s="1"/>
    </row>
    <row r="18" spans="1:10" ht="15">
      <c r="A18" s="24" t="s">
        <v>6</v>
      </c>
      <c r="B18" s="27"/>
      <c r="C18" s="54">
        <f>SUM(C6:C17)</f>
        <v>99.388918918918876</v>
      </c>
      <c r="D18" s="25">
        <f>SUM(D6:D17)</f>
        <v>100.00000000000004</v>
      </c>
      <c r="E18" s="26">
        <f>SUM(E6:E17)</f>
        <v>100</v>
      </c>
      <c r="F18" s="1"/>
    </row>
    <row r="19" spans="1:10" ht="15.75" thickBot="1">
      <c r="A19" s="28"/>
      <c r="B19" s="29"/>
      <c r="C19" s="30"/>
      <c r="D19" s="31" t="s">
        <v>7</v>
      </c>
      <c r="E19" s="32">
        <f>100/(D6/B6+D7/B7+D8/B8+D9/B9+D10/B10+D11/B11+D12/B12+D13/B13+D14/B14+D15/B15+D16/B16)</f>
        <v>64.671477408503591</v>
      </c>
      <c r="F19" s="1"/>
    </row>
    <row r="20" spans="1:10" ht="15.75" thickBot="1">
      <c r="E20" s="1"/>
      <c r="F20" s="1"/>
      <c r="J20" s="1"/>
    </row>
    <row r="21" spans="1:10" ht="18">
      <c r="A21" s="38" t="s">
        <v>17</v>
      </c>
      <c r="B21" s="39"/>
      <c r="C21" s="6" t="s">
        <v>28</v>
      </c>
      <c r="D21" s="6" t="s">
        <v>29</v>
      </c>
      <c r="E21" s="33" t="s">
        <v>30</v>
      </c>
    </row>
    <row r="22" spans="1:10" ht="15">
      <c r="A22" s="40"/>
      <c r="B22" s="41"/>
      <c r="C22" s="34"/>
      <c r="D22" s="34"/>
      <c r="E22" s="35" t="s">
        <v>31</v>
      </c>
      <c r="G22" s="3"/>
      <c r="H22" s="3"/>
    </row>
    <row r="23" spans="1:10" ht="15.75">
      <c r="A23" s="7" t="s">
        <v>1</v>
      </c>
      <c r="B23" s="8">
        <f>$G$13</f>
        <v>-4.55</v>
      </c>
      <c r="C23" s="9">
        <v>1400</v>
      </c>
      <c r="D23" s="10">
        <v>1673</v>
      </c>
      <c r="E23" s="11">
        <f>$G$13 +($H$13+$I$13*LOG(1+$E$16))/(D23-($J$13+$K$13*LOG(1+$E$16)))</f>
        <v>2.4656790362023813</v>
      </c>
      <c r="F23" s="56"/>
      <c r="H23" s="55"/>
      <c r="I23" s="56"/>
    </row>
    <row r="24" spans="1:10" ht="15.75">
      <c r="A24" s="7" t="s">
        <v>8</v>
      </c>
      <c r="B24" s="8">
        <f>H13+I13*LOG10(1+E16)</f>
        <v>10528.64</v>
      </c>
      <c r="C24" s="9">
        <f>C23+100</f>
        <v>1500</v>
      </c>
      <c r="D24" s="10">
        <v>1623</v>
      </c>
      <c r="E24" s="11">
        <f t="shared" ref="E24:E27" si="2">$G$13 +($H$13+$I$13*LOG(1+$E$16))/(D24-($J$13+$K$13*LOG(1+$E$16)))</f>
        <v>2.7074772700640368</v>
      </c>
      <c r="F24" s="56"/>
      <c r="H24" s="55"/>
      <c r="I24" s="56"/>
    </row>
    <row r="25" spans="1:10" ht="15.75">
      <c r="A25" s="7" t="s">
        <v>9</v>
      </c>
      <c r="B25" s="8">
        <f>(J13+K13+LOG10(1+E16))/B26</f>
        <v>65.649008711680978</v>
      </c>
      <c r="C25" s="9">
        <f>C24+100</f>
        <v>1600</v>
      </c>
      <c r="D25" s="10">
        <v>1573</v>
      </c>
      <c r="E25" s="11">
        <f t="shared" si="2"/>
        <v>2.9665378052872429</v>
      </c>
      <c r="F25" s="56"/>
      <c r="H25" s="55"/>
      <c r="I25" s="56"/>
    </row>
    <row r="26" spans="1:10" ht="15.75">
      <c r="A26" s="7" t="s">
        <v>33</v>
      </c>
      <c r="B26" s="8">
        <f>E13+E14-E8</f>
        <v>3.9912255362567048</v>
      </c>
      <c r="C26" s="9">
        <f>C25+100</f>
        <v>1700</v>
      </c>
      <c r="D26" s="10">
        <v>1523</v>
      </c>
      <c r="E26" s="11">
        <f t="shared" si="2"/>
        <v>3.2447776387583005</v>
      </c>
      <c r="F26" s="56"/>
      <c r="H26" s="55"/>
      <c r="I26" s="56"/>
    </row>
    <row r="27" spans="1:10" ht="16.5" thickBot="1">
      <c r="A27" s="68" t="s">
        <v>18</v>
      </c>
      <c r="B27" s="69">
        <f>(B$24/(12-B$23))+B$25</f>
        <v>701.8206099201401</v>
      </c>
      <c r="C27" s="70">
        <f>C26+100</f>
        <v>1800</v>
      </c>
      <c r="D27" s="71">
        <v>1473</v>
      </c>
      <c r="E27" s="72">
        <f t="shared" si="2"/>
        <v>3.5444085244439654</v>
      </c>
      <c r="F27" s="56"/>
      <c r="H27" s="55"/>
      <c r="I27" s="56"/>
    </row>
  </sheetData>
  <mergeCells count="7">
    <mergeCell ref="A4:A5"/>
    <mergeCell ref="G4:I4"/>
    <mergeCell ref="G10:K10"/>
    <mergeCell ref="G11:K11"/>
    <mergeCell ref="A21:B22"/>
    <mergeCell ref="A1:J1"/>
    <mergeCell ref="A2:J2"/>
  </mergeCells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11" defaultRowHeight="12.75"/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Peralkaline viscosity model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K Russell</dc:creator>
  <cp:lastModifiedBy>danilodigenova</cp:lastModifiedBy>
  <cp:lastPrinted>2006-12-16T22:08:37Z</cp:lastPrinted>
  <dcterms:created xsi:type="dcterms:W3CDTF">2006-08-17T20:55:16Z</dcterms:created>
  <dcterms:modified xsi:type="dcterms:W3CDTF">2015-11-18T11:15:46Z</dcterms:modified>
</cp:coreProperties>
</file>